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30" windowWidth="16485" windowHeight="11025" firstSheet="1" activeTab="1"/>
  </bookViews>
  <sheets>
    <sheet name="Sheet1" sheetId="1" state="hidden" r:id="rId1"/>
    <sheet name="Pricing" sheetId="3" r:id="rId2"/>
  </sheets>
  <calcPr calcId="145621"/>
</workbook>
</file>

<file path=xl/calcChain.xml><?xml version="1.0" encoding="utf-8"?>
<calcChain xmlns="http://schemas.openxmlformats.org/spreadsheetml/2006/main">
  <c r="E12" i="3" l="1"/>
  <c r="E5" i="3" l="1"/>
  <c r="E6" i="3"/>
  <c r="E11" i="3"/>
  <c r="E10" i="3"/>
  <c r="E9" i="3"/>
  <c r="E8" i="3"/>
  <c r="E7" i="3"/>
  <c r="E4" i="3"/>
  <c r="E3" i="3"/>
  <c r="O17" i="1"/>
  <c r="P13" i="1"/>
  <c r="R22" i="1"/>
  <c r="R17" i="1"/>
  <c r="Q19" i="1"/>
  <c r="Q24" i="1"/>
  <c r="C11" i="1"/>
  <c r="L9" i="1"/>
  <c r="O9" i="1"/>
  <c r="K10" i="1"/>
  <c r="R24" i="1"/>
  <c r="I10" i="1"/>
  <c r="G10" i="1"/>
  <c r="P24" i="1"/>
  <c r="K8" i="1"/>
  <c r="L8" i="1"/>
  <c r="O8" i="1"/>
  <c r="I8" i="1"/>
  <c r="Q22" i="1"/>
  <c r="K7" i="1"/>
  <c r="R21" i="1"/>
  <c r="I7" i="1"/>
  <c r="Q21" i="1"/>
  <c r="G7" i="1"/>
  <c r="P21" i="1"/>
  <c r="K6" i="1"/>
  <c r="R20" i="1"/>
  <c r="I6" i="1"/>
  <c r="Q20" i="1"/>
  <c r="G6" i="1"/>
  <c r="L13" i="1"/>
  <c r="K5" i="1"/>
  <c r="R19" i="1"/>
  <c r="I5" i="1"/>
  <c r="G5" i="1"/>
  <c r="P19" i="1"/>
  <c r="K4" i="1"/>
  <c r="R18" i="1"/>
  <c r="I4" i="1"/>
  <c r="Q18" i="1"/>
  <c r="G4" i="1"/>
  <c r="P18" i="1"/>
  <c r="K3" i="1"/>
  <c r="K11" i="1"/>
  <c r="S13" i="1"/>
  <c r="I3" i="1"/>
  <c r="Q17" i="1"/>
  <c r="G3" i="1"/>
  <c r="P17" i="1"/>
  <c r="S24" i="1"/>
  <c r="L6" i="1"/>
  <c r="O6" i="1"/>
  <c r="P20" i="1"/>
  <c r="L3" i="1"/>
  <c r="L4" i="1"/>
  <c r="O4" i="1"/>
  <c r="I11" i="1"/>
  <c r="R13" i="1"/>
  <c r="L7" i="1"/>
  <c r="O7" i="1"/>
  <c r="L10" i="1"/>
  <c r="O10" i="1"/>
  <c r="L5" i="1"/>
  <c r="O5" i="1"/>
  <c r="G11" i="1"/>
  <c r="L11" i="1"/>
  <c r="O3" i="1"/>
  <c r="O11" i="1"/>
  <c r="Q13" i="1"/>
  <c r="T13" i="1"/>
  <c r="L12" i="1"/>
</calcChain>
</file>

<file path=xl/sharedStrings.xml><?xml version="1.0" encoding="utf-8"?>
<sst xmlns="http://schemas.openxmlformats.org/spreadsheetml/2006/main" count="72" uniqueCount="56">
  <si>
    <r>
      <t xml:space="preserve">  Vendor Name -                                  Contract Number XXX-XX-XXXX - </t>
    </r>
    <r>
      <rPr>
        <b/>
        <sz val="10"/>
        <rFont val="Arial"/>
        <family val="2"/>
      </rPr>
      <t xml:space="preserve">COST AVOIDANCE     </t>
    </r>
  </si>
  <si>
    <t xml:space="preserve">Products - </t>
  </si>
  <si>
    <t>PART NUMBER</t>
  </si>
  <si>
    <t>DIR Discount</t>
  </si>
  <si>
    <t>DIR PRICE</t>
  </si>
  <si>
    <t>TCPN</t>
  </si>
  <si>
    <t>% Diff. from DIR price</t>
  </si>
  <si>
    <t>GSA</t>
  </si>
  <si>
    <t>WSCA</t>
  </si>
  <si>
    <t>AVERAGE COST AVOIDANCE</t>
  </si>
  <si>
    <t>Product 1</t>
  </si>
  <si>
    <t>Product 2</t>
  </si>
  <si>
    <t>Product 3</t>
  </si>
  <si>
    <t>Product 4</t>
  </si>
  <si>
    <t>Product 5</t>
  </si>
  <si>
    <t>Product 6</t>
  </si>
  <si>
    <t>N/A</t>
  </si>
  <si>
    <t>Product 7</t>
  </si>
  <si>
    <t>*</t>
  </si>
  <si>
    <t>Product 8</t>
  </si>
  <si>
    <r>
      <rPr>
        <b/>
        <sz val="10"/>
        <rFont val="Arial"/>
        <family val="2"/>
      </rPr>
      <t>Date Cost Avoidance Performed</t>
    </r>
    <r>
      <rPr>
        <sz val="10"/>
        <rFont val="Arial"/>
        <family val="2"/>
      </rPr>
      <t>: xx/xx/xxxx</t>
    </r>
  </si>
  <si>
    <r>
      <rPr>
        <b/>
        <sz val="9"/>
        <rFont val="Arial"/>
        <family val="2"/>
      </rPr>
      <t xml:space="preserve">Date of sales reports used to find top selling products : </t>
    </r>
    <r>
      <rPr>
        <sz val="9"/>
        <rFont val="Arial"/>
        <family val="2"/>
      </rPr>
      <t xml:space="preserve">   Analysis of 201201 - 201205 purchases</t>
    </r>
  </si>
  <si>
    <t>Supporting documents:</t>
  </si>
  <si>
    <t xml:space="preserve">                                                  </t>
  </si>
  <si>
    <t>List if other cooperatives do not carry products :  Example -  no contracts with TIPS, HGAC</t>
  </si>
  <si>
    <t>Since no other competitor carries this product the DIR discount is used</t>
  </si>
  <si>
    <t xml:space="preserve">Printout of all supporting documents showing pricing </t>
  </si>
  <si>
    <t>*25%</t>
  </si>
  <si>
    <t>*12.5%</t>
  </si>
  <si>
    <t>MSRP/List</t>
  </si>
  <si>
    <t xml:space="preserve"> * Since no other competitor carries this product the DIR discount is used </t>
  </si>
  <si>
    <t>Service Description</t>
  </si>
  <si>
    <r>
      <rPr>
        <b/>
        <sz val="10"/>
        <rFont val="Calibri"/>
        <family val="2"/>
        <scheme val="minor"/>
      </rPr>
      <t>List if other cooperatives do not carry products:</t>
    </r>
    <r>
      <rPr>
        <sz val="10"/>
        <rFont val="Calibri"/>
        <family val="2"/>
        <scheme val="minor"/>
      </rPr>
      <t xml:space="preserve">  Example -  no contracts with TIPS, HGAC</t>
    </r>
  </si>
  <si>
    <r>
      <rPr>
        <b/>
        <sz val="9"/>
        <rFont val="Calibri"/>
        <family val="2"/>
        <scheme val="minor"/>
      </rPr>
      <t xml:space="preserve">Date of sales reports used to find top selling products : </t>
    </r>
    <r>
      <rPr>
        <sz val="9"/>
        <rFont val="Calibri"/>
        <family val="2"/>
        <scheme val="minor"/>
      </rPr>
      <t xml:space="preserve">   </t>
    </r>
  </si>
  <si>
    <t>83048200321048(4R7)</t>
  </si>
  <si>
    <r>
      <rPr>
        <b/>
        <sz val="10"/>
        <rFont val="Calibri"/>
        <family val="2"/>
        <scheme val="minor"/>
      </rPr>
      <t>Date Cost Avoidance Performed</t>
    </r>
    <r>
      <rPr>
        <sz val="10"/>
        <rFont val="Calibri"/>
        <family val="2"/>
        <scheme val="minor"/>
      </rPr>
      <t>: 08/15/2016</t>
    </r>
  </si>
  <si>
    <t xml:space="preserve">C4DSB-LAB16-MSA </t>
  </si>
  <si>
    <t>Maxon Computer CINEMA 4D Studio R16 Lab Seat (5-seats minimum) (Electronic Software Delivery)</t>
  </si>
  <si>
    <t>Netop Vision Pro NOLP license (10-99), per computer</t>
  </si>
  <si>
    <t>Netop Vision Pro NOLP license (100-249), per computer</t>
  </si>
  <si>
    <t>Pixologic ZBrush 4R7 Academic License</t>
  </si>
  <si>
    <t>Pixologic ZBrush 4R7 Volume License via download (ESD, 10+ seats)</t>
  </si>
  <si>
    <t>TechSmith Camtasia Studio 8 (ESD)(5-9 Licenses)</t>
  </si>
  <si>
    <t>TechSmith Camtasia Studio 8/Snagit 12 Bundle Education (ESD)</t>
  </si>
  <si>
    <t>VPNOLP-B-100</t>
  </si>
  <si>
    <t>VPNOLP-B-10</t>
  </si>
  <si>
    <t>CAMSAV09-8-E</t>
  </si>
  <si>
    <t>83048200321049(10+)</t>
  </si>
  <si>
    <t>PDRULCP13E10</t>
  </si>
  <si>
    <t>PHDUCP5E10</t>
  </si>
  <si>
    <t>CyberLink PowerDirector Ultimate Suite Classroom Pack of 10 Licenses</t>
  </si>
  <si>
    <t>CyberLink PhotoDirector Ultra Classroom Pack of 10 Licenses</t>
  </si>
  <si>
    <t>CSBNAV01-8/13-E</t>
  </si>
  <si>
    <t>TBSLP80-ELRETOL-NL000</t>
  </si>
  <si>
    <t>Toon Boom Studio 8 Academic ESD</t>
  </si>
  <si>
    <r>
      <t xml:space="preserve"> Contract Number DIR-TSO-</t>
    </r>
    <r>
      <rPr>
        <b/>
        <sz val="10"/>
        <rFont val="Calibri"/>
        <family val="2"/>
        <scheme val="minor"/>
      </rPr>
      <t>3558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</si>
</sst>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0.0000000000000000%"/>
  </numFmts>
  <fonts count="23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9" fontId="6" fillId="5" borderId="2" xfId="2" applyFont="1" applyFill="1" applyBorder="1" applyAlignment="1">
      <alignment horizontal="left"/>
    </xf>
    <xf numFmtId="164" fontId="6" fillId="5" borderId="2" xfId="0" applyNumberFormat="1" applyFont="1" applyFill="1" applyBorder="1" applyAlignment="1">
      <alignment horizontal="left"/>
    </xf>
    <xf numFmtId="10" fontId="6" fillId="5" borderId="2" xfId="0" applyNumberFormat="1" applyFont="1" applyFill="1" applyBorder="1" applyAlignment="1">
      <alignment horizontal="left"/>
    </xf>
    <xf numFmtId="164" fontId="6" fillId="4" borderId="2" xfId="0" applyNumberFormat="1" applyFont="1" applyFill="1" applyBorder="1" applyAlignment="1">
      <alignment horizontal="left"/>
    </xf>
    <xf numFmtId="10" fontId="6" fillId="4" borderId="2" xfId="0" applyNumberFormat="1" applyFont="1" applyFill="1" applyBorder="1" applyAlignment="1">
      <alignment horizontal="left"/>
    </xf>
    <xf numFmtId="164" fontId="6" fillId="5" borderId="2" xfId="0" applyNumberFormat="1" applyFont="1" applyFill="1" applyBorder="1" applyAlignment="1">
      <alignment horizontal="right"/>
    </xf>
    <xf numFmtId="0" fontId="7" fillId="0" borderId="0" xfId="0" applyFont="1"/>
    <xf numFmtId="0" fontId="3" fillId="4" borderId="1" xfId="0" applyFont="1" applyFill="1" applyBorder="1"/>
    <xf numFmtId="0" fontId="6" fillId="4" borderId="2" xfId="0" applyFont="1" applyFill="1" applyBorder="1"/>
    <xf numFmtId="164" fontId="6" fillId="4" borderId="2" xfId="0" applyNumberFormat="1" applyFont="1" applyFill="1" applyBorder="1"/>
    <xf numFmtId="10" fontId="3" fillId="4" borderId="2" xfId="0" applyNumberFormat="1" applyFont="1" applyFill="1" applyBorder="1"/>
    <xf numFmtId="10" fontId="3" fillId="4" borderId="4" xfId="0" applyNumberFormat="1" applyFont="1" applyFill="1" applyBorder="1"/>
    <xf numFmtId="0" fontId="8" fillId="0" borderId="5" xfId="0" applyFont="1" applyBorder="1"/>
    <xf numFmtId="0" fontId="0" fillId="0" borderId="0" xfId="0" applyBorder="1"/>
    <xf numFmtId="0" fontId="8" fillId="5" borderId="5" xfId="0" applyFont="1" applyFill="1" applyBorder="1"/>
    <xf numFmtId="0" fontId="8" fillId="5" borderId="0" xfId="0" applyFont="1" applyFill="1" applyBorder="1"/>
    <xf numFmtId="0" fontId="9" fillId="5" borderId="0" xfId="0" applyFont="1" applyFill="1" applyBorder="1"/>
    <xf numFmtId="0" fontId="0" fillId="5" borderId="0" xfId="0" applyFill="1" applyBorder="1"/>
    <xf numFmtId="0" fontId="6" fillId="0" borderId="5" xfId="0" applyFont="1" applyFill="1" applyBorder="1" applyAlignment="1"/>
    <xf numFmtId="44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/>
    </xf>
    <xf numFmtId="9" fontId="10" fillId="0" borderId="0" xfId="2" applyFont="1" applyFill="1" applyBorder="1" applyAlignment="1">
      <alignment horizontal="center" vertical="top"/>
    </xf>
    <xf numFmtId="0" fontId="0" fillId="5" borderId="6" xfId="0" applyFill="1" applyBorder="1"/>
    <xf numFmtId="0" fontId="3" fillId="0" borderId="5" xfId="0" applyFont="1" applyFill="1" applyBorder="1"/>
    <xf numFmtId="44" fontId="6" fillId="0" borderId="0" xfId="0" applyNumberFormat="1" applyFont="1" applyFill="1" applyBorder="1"/>
    <xf numFmtId="10" fontId="6" fillId="0" borderId="0" xfId="0" applyNumberFormat="1" applyFont="1" applyFill="1" applyBorder="1"/>
    <xf numFmtId="0" fontId="10" fillId="0" borderId="0" xfId="0" applyFont="1" applyFill="1" applyBorder="1"/>
    <xf numFmtId="44" fontId="10" fillId="0" borderId="0" xfId="1" applyFont="1" applyFill="1" applyBorder="1"/>
    <xf numFmtId="10" fontId="10" fillId="0" borderId="0" xfId="2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6" xfId="0" applyFont="1" applyFill="1" applyBorder="1"/>
    <xf numFmtId="0" fontId="12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left" indent="4"/>
    </xf>
    <xf numFmtId="44" fontId="6" fillId="0" borderId="8" xfId="0" applyNumberFormat="1" applyFont="1" applyFill="1" applyBorder="1"/>
    <xf numFmtId="10" fontId="6" fillId="0" borderId="8" xfId="0" applyNumberFormat="1" applyFont="1" applyFill="1" applyBorder="1"/>
    <xf numFmtId="0" fontId="10" fillId="0" borderId="8" xfId="0" applyFont="1" applyFill="1" applyBorder="1" applyAlignment="1">
      <alignment horizontal="right"/>
    </xf>
    <xf numFmtId="44" fontId="10" fillId="0" borderId="8" xfId="1" applyFont="1" applyFill="1" applyBorder="1"/>
    <xf numFmtId="9" fontId="10" fillId="0" borderId="8" xfId="0" applyNumberFormat="1" applyFont="1" applyFill="1" applyBorder="1" applyAlignment="1">
      <alignment horizontal="center"/>
    </xf>
    <xf numFmtId="0" fontId="11" fillId="0" borderId="8" xfId="0" applyFont="1" applyBorder="1"/>
    <xf numFmtId="0" fontId="11" fillId="0" borderId="9" xfId="0" applyFont="1" applyFill="1" applyBorder="1"/>
    <xf numFmtId="10" fontId="6" fillId="6" borderId="2" xfId="0" applyNumberFormat="1" applyFont="1" applyFill="1" applyBorder="1" applyAlignment="1">
      <alignment horizontal="left"/>
    </xf>
    <xf numFmtId="9" fontId="6" fillId="6" borderId="2" xfId="2" applyFont="1" applyFill="1" applyBorder="1" applyAlignment="1">
      <alignment horizontal="left"/>
    </xf>
    <xf numFmtId="10" fontId="6" fillId="6" borderId="2" xfId="2" applyNumberFormat="1" applyFont="1" applyFill="1" applyBorder="1" applyAlignment="1">
      <alignment horizontal="left"/>
    </xf>
    <xf numFmtId="9" fontId="6" fillId="4" borderId="2" xfId="0" applyNumberFormat="1" applyFont="1" applyFill="1" applyBorder="1"/>
    <xf numFmtId="165" fontId="2" fillId="4" borderId="3" xfId="2" applyNumberFormat="1" applyFont="1" applyFill="1" applyBorder="1"/>
    <xf numFmtId="165" fontId="0" fillId="0" borderId="6" xfId="0" applyNumberFormat="1" applyBorder="1"/>
    <xf numFmtId="165" fontId="6" fillId="4" borderId="3" xfId="2" applyNumberFormat="1" applyFont="1" applyFill="1" applyBorder="1"/>
    <xf numFmtId="165" fontId="0" fillId="0" borderId="0" xfId="0" applyNumberFormat="1"/>
    <xf numFmtId="165" fontId="13" fillId="0" borderId="0" xfId="2" applyNumberFormat="1" applyFont="1"/>
    <xf numFmtId="10" fontId="13" fillId="0" borderId="0" xfId="2" applyNumberFormat="1" applyFont="1"/>
    <xf numFmtId="165" fontId="0" fillId="7" borderId="0" xfId="0" applyNumberFormat="1" applyFill="1"/>
    <xf numFmtId="166" fontId="0" fillId="0" borderId="0" xfId="0" applyNumberFormat="1"/>
    <xf numFmtId="10" fontId="0" fillId="0" borderId="0" xfId="0" applyNumberFormat="1"/>
    <xf numFmtId="0" fontId="16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10" fontId="16" fillId="2" borderId="2" xfId="0" applyNumberFormat="1" applyFont="1" applyFill="1" applyBorder="1" applyAlignment="1">
      <alignment horizontal="center" wrapText="1"/>
    </xf>
    <xf numFmtId="10" fontId="18" fillId="5" borderId="2" xfId="2" applyNumberFormat="1" applyFont="1" applyFill="1" applyBorder="1" applyAlignment="1">
      <alignment horizontal="right"/>
    </xf>
    <xf numFmtId="10" fontId="18" fillId="0" borderId="2" xfId="2" applyNumberFormat="1" applyFont="1" applyFill="1" applyBorder="1" applyAlignment="1">
      <alignment horizontal="right"/>
    </xf>
    <xf numFmtId="0" fontId="16" fillId="4" borderId="1" xfId="0" applyFont="1" applyFill="1" applyBorder="1"/>
    <xf numFmtId="0" fontId="18" fillId="4" borderId="2" xfId="0" applyFont="1" applyFill="1" applyBorder="1"/>
    <xf numFmtId="164" fontId="18" fillId="4" borderId="2" xfId="0" applyNumberFormat="1" applyFont="1" applyFill="1" applyBorder="1"/>
    <xf numFmtId="10" fontId="16" fillId="4" borderId="2" xfId="0" applyNumberFormat="1" applyFont="1" applyFill="1" applyBorder="1"/>
    <xf numFmtId="0" fontId="19" fillId="0" borderId="2" xfId="0" applyFont="1" applyFill="1" applyBorder="1" applyAlignment="1">
      <alignment horizontal="center" wrapText="1"/>
    </xf>
    <xf numFmtId="49" fontId="20" fillId="3" borderId="2" xfId="0" applyNumberFormat="1" applyFont="1" applyFill="1" applyBorder="1" applyAlignment="1">
      <alignment horizontal="left"/>
    </xf>
    <xf numFmtId="164" fontId="21" fillId="0" borderId="2" xfId="1" applyNumberFormat="1" applyFont="1" applyFill="1" applyBorder="1"/>
    <xf numFmtId="164" fontId="21" fillId="0" borderId="2" xfId="1" applyNumberFormat="1" applyFont="1" applyBorder="1"/>
    <xf numFmtId="49" fontId="0" fillId="0" borderId="15" xfId="0" applyNumberFormat="1" applyBorder="1" applyAlignment="1">
      <alignment wrapText="1"/>
    </xf>
    <xf numFmtId="49" fontId="0" fillId="0" borderId="16" xfId="0" applyNumberFormat="1" applyFont="1" applyBorder="1" applyAlignment="1">
      <alignment wrapText="1"/>
    </xf>
    <xf numFmtId="0" fontId="22" fillId="0" borderId="2" xfId="0" applyFont="1" applyFill="1" applyBorder="1" applyAlignment="1">
      <alignment wrapText="1"/>
    </xf>
    <xf numFmtId="164" fontId="22" fillId="0" borderId="2" xfId="1" applyNumberFormat="1" applyFont="1" applyFill="1" applyBorder="1" applyAlignment="1"/>
    <xf numFmtId="164" fontId="22" fillId="0" borderId="2" xfId="1" applyNumberFormat="1" applyFont="1" applyFill="1" applyBorder="1"/>
    <xf numFmtId="0" fontId="0" fillId="0" borderId="2" xfId="0" applyFont="1" applyBorder="1"/>
    <xf numFmtId="49" fontId="0" fillId="0" borderId="2" xfId="0" applyNumberFormat="1" applyFont="1" applyBorder="1" applyAlignment="1">
      <alignment wrapText="1"/>
    </xf>
    <xf numFmtId="49" fontId="0" fillId="0" borderId="2" xfId="0" applyNumberFormat="1" applyBorder="1" applyAlignment="1">
      <alignment wrapText="1"/>
    </xf>
    <xf numFmtId="0" fontId="22" fillId="0" borderId="0" xfId="0" applyFont="1"/>
    <xf numFmtId="0" fontId="22" fillId="0" borderId="2" xfId="0" applyFont="1" applyBorder="1"/>
    <xf numFmtId="0" fontId="21" fillId="0" borderId="2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1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10" fillId="0" borderId="0" xfId="1" applyFont="1" applyFill="1" applyBorder="1" applyAlignment="1">
      <alignment horizontal="center" wrapText="1"/>
    </xf>
    <xf numFmtId="0" fontId="16" fillId="0" borderId="5" xfId="0" applyFont="1" applyFill="1" applyBorder="1"/>
    <xf numFmtId="0" fontId="16" fillId="0" borderId="0" xfId="0" applyFont="1" applyFill="1" applyBorder="1"/>
    <xf numFmtId="0" fontId="18" fillId="0" borderId="7" xfId="0" applyFont="1" applyFill="1" applyBorder="1" applyAlignment="1"/>
    <xf numFmtId="0" fontId="18" fillId="0" borderId="8" xfId="0" applyFont="1" applyFill="1" applyBorder="1" applyAlignment="1"/>
    <xf numFmtId="0" fontId="17" fillId="0" borderId="13" xfId="0" applyFont="1" applyBorder="1"/>
    <xf numFmtId="0" fontId="17" fillId="0" borderId="14" xfId="0" applyFont="1" applyBorder="1"/>
    <xf numFmtId="0" fontId="17" fillId="5" borderId="5" xfId="0" applyFont="1" applyFill="1" applyBorder="1"/>
    <xf numFmtId="0" fontId="17" fillId="5" borderId="0" xfId="0" applyFont="1" applyFill="1" applyBorder="1"/>
    <xf numFmtId="0" fontId="18" fillId="0" borderId="5" xfId="0" applyFont="1" applyFill="1" applyBorder="1" applyAlignment="1"/>
    <xf numFmtId="0" fontId="18" fillId="0" borderId="0" xfId="0" applyFont="1" applyFill="1" applyBorder="1" applyAlignment="1"/>
    <xf numFmtId="0" fontId="17" fillId="0" borderId="5" xfId="0" applyFont="1" applyBorder="1"/>
    <xf numFmtId="0" fontId="17" fillId="0" borderId="0" xfId="0" applyFont="1" applyBorder="1"/>
    <xf numFmtId="0" fontId="14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E32" sqref="E32"/>
    </sheetView>
  </sheetViews>
  <sheetFormatPr defaultRowHeight="15" x14ac:dyDescent="0.25"/>
  <cols>
    <col min="1" max="1" width="52.42578125" customWidth="1"/>
    <col min="2" max="2" width="8" bestFit="1" customWidth="1"/>
    <col min="3" max="3" width="8.140625" bestFit="1" customWidth="1"/>
    <col min="4" max="4" width="9" bestFit="1" customWidth="1"/>
    <col min="6" max="6" width="8.85546875" bestFit="1" customWidth="1"/>
    <col min="7" max="7" width="8" bestFit="1" customWidth="1"/>
    <col min="8" max="8" width="8.85546875" bestFit="1" customWidth="1"/>
    <col min="9" max="9" width="8" bestFit="1" customWidth="1"/>
    <col min="10" max="10" width="22.85546875" bestFit="1" customWidth="1"/>
    <col min="11" max="11" width="8" bestFit="1" customWidth="1"/>
    <col min="12" max="12" width="16.7109375" customWidth="1"/>
    <col min="13" max="13" width="2.28515625" bestFit="1" customWidth="1"/>
  </cols>
  <sheetData>
    <row r="1" spans="1:20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1:20" ht="36.75" x14ac:dyDescent="0.25">
      <c r="A2" s="1" t="s">
        <v>1</v>
      </c>
      <c r="B2" s="2" t="s">
        <v>2</v>
      </c>
      <c r="C2" s="2" t="s">
        <v>3</v>
      </c>
      <c r="D2" s="2" t="s">
        <v>4</v>
      </c>
      <c r="E2" s="2"/>
      <c r="F2" s="3" t="s">
        <v>5</v>
      </c>
      <c r="G2" s="2" t="s">
        <v>6</v>
      </c>
      <c r="H2" s="3" t="s">
        <v>7</v>
      </c>
      <c r="I2" s="2" t="s">
        <v>6</v>
      </c>
      <c r="J2" s="3" t="s">
        <v>8</v>
      </c>
      <c r="K2" s="2" t="s">
        <v>6</v>
      </c>
      <c r="L2" s="4" t="s">
        <v>9</v>
      </c>
    </row>
    <row r="3" spans="1:20" x14ac:dyDescent="0.25">
      <c r="A3" s="5" t="s">
        <v>10</v>
      </c>
      <c r="B3" s="6">
        <v>1234</v>
      </c>
      <c r="C3" s="7">
        <v>0.4</v>
      </c>
      <c r="D3" s="8">
        <v>953.8</v>
      </c>
      <c r="E3" s="9"/>
      <c r="F3" s="10">
        <v>1280.5899999999999</v>
      </c>
      <c r="G3" s="49">
        <f>(F3-D3)/D3</f>
        <v>0.34261899769343673</v>
      </c>
      <c r="H3" s="8">
        <v>1224.56</v>
      </c>
      <c r="I3" s="49">
        <f t="shared" ref="I3:I8" si="0">(H3-D3)/D3</f>
        <v>0.28387502621094568</v>
      </c>
      <c r="J3" s="8">
        <v>1200</v>
      </c>
      <c r="K3" s="51">
        <f t="shared" ref="K3:K8" si="1">(J3-D3)/D3</f>
        <v>0.25812539316418542</v>
      </c>
      <c r="L3" s="55">
        <f>AVERAGE(G3,I3,K3)</f>
        <v>0.29487313902285589</v>
      </c>
      <c r="O3" s="56">
        <f>L3*0.125</f>
        <v>3.6859142377856986E-2</v>
      </c>
    </row>
    <row r="4" spans="1:20" x14ac:dyDescent="0.25">
      <c r="A4" s="5" t="s">
        <v>11</v>
      </c>
      <c r="B4" s="6">
        <v>1235</v>
      </c>
      <c r="C4" s="7">
        <v>0.4</v>
      </c>
      <c r="D4" s="8">
        <v>95.38</v>
      </c>
      <c r="E4" s="9"/>
      <c r="F4" s="10">
        <v>136.85</v>
      </c>
      <c r="G4" s="49">
        <f>(F4-D4)/D4</f>
        <v>0.43478716712098975</v>
      </c>
      <c r="H4" s="8">
        <v>143.52000000000001</v>
      </c>
      <c r="I4" s="49">
        <f t="shared" si="0"/>
        <v>0.50471797022436582</v>
      </c>
      <c r="J4" s="8">
        <v>145</v>
      </c>
      <c r="K4" s="51">
        <f t="shared" si="1"/>
        <v>0.52023485007339076</v>
      </c>
      <c r="L4" s="55">
        <f>AVERAGE(G4,I4,K4)</f>
        <v>0.48657999580624872</v>
      </c>
      <c r="O4" s="56">
        <f t="shared" ref="O4:O10" si="2">L4*0.125</f>
        <v>6.082249947578109E-2</v>
      </c>
    </row>
    <row r="5" spans="1:20" x14ac:dyDescent="0.25">
      <c r="A5" s="5" t="s">
        <v>12</v>
      </c>
      <c r="B5" s="6">
        <v>1236</v>
      </c>
      <c r="C5" s="7">
        <v>0.4</v>
      </c>
      <c r="D5" s="8">
        <v>57.81</v>
      </c>
      <c r="E5" s="9"/>
      <c r="F5" s="10">
        <v>83.08</v>
      </c>
      <c r="G5" s="49">
        <f>(F5-D5)/D5</f>
        <v>0.43712160525860572</v>
      </c>
      <c r="H5" s="8">
        <v>90.73</v>
      </c>
      <c r="I5" s="49">
        <f t="shared" si="0"/>
        <v>0.56945165196332814</v>
      </c>
      <c r="J5" s="8">
        <v>88</v>
      </c>
      <c r="K5" s="51">
        <f t="shared" si="1"/>
        <v>0.52222798823732908</v>
      </c>
      <c r="L5" s="55">
        <f>AVERAGE(G5,I5,K5)</f>
        <v>0.50960041515308763</v>
      </c>
      <c r="O5" s="56">
        <f t="shared" si="2"/>
        <v>6.3700051894135953E-2</v>
      </c>
    </row>
    <row r="6" spans="1:20" x14ac:dyDescent="0.25">
      <c r="A6" s="5" t="s">
        <v>13</v>
      </c>
      <c r="B6" s="6">
        <v>1237</v>
      </c>
      <c r="C6" s="7">
        <v>0.4</v>
      </c>
      <c r="D6" s="8">
        <v>113.7</v>
      </c>
      <c r="E6" s="9"/>
      <c r="F6" s="10">
        <v>163.24</v>
      </c>
      <c r="G6" s="49">
        <f>(F6-D6)/D6</f>
        <v>0.43570800351802996</v>
      </c>
      <c r="H6" s="8">
        <v>150.53</v>
      </c>
      <c r="I6" s="49">
        <f t="shared" si="0"/>
        <v>0.32392260334212841</v>
      </c>
      <c r="J6" s="8">
        <v>142.25</v>
      </c>
      <c r="K6" s="51">
        <f t="shared" si="1"/>
        <v>0.25109938434476692</v>
      </c>
      <c r="L6" s="55">
        <f>AVERAGE(G6,I6,K6)</f>
        <v>0.33690999706830843</v>
      </c>
      <c r="O6" s="56">
        <f t="shared" si="2"/>
        <v>4.2113749633538554E-2</v>
      </c>
    </row>
    <row r="7" spans="1:20" x14ac:dyDescent="0.25">
      <c r="A7" s="5" t="s">
        <v>14</v>
      </c>
      <c r="B7" s="6">
        <v>1238</v>
      </c>
      <c r="C7" s="7">
        <v>0.4</v>
      </c>
      <c r="D7" s="8">
        <v>1137</v>
      </c>
      <c r="E7" s="9"/>
      <c r="F7" s="10">
        <v>1527.9</v>
      </c>
      <c r="G7" s="49">
        <f>(F7-D7)/D7</f>
        <v>0.34379947229551461</v>
      </c>
      <c r="H7" s="8">
        <v>1453.46</v>
      </c>
      <c r="I7" s="49">
        <f t="shared" si="0"/>
        <v>0.2783289357959543</v>
      </c>
      <c r="J7" s="8">
        <v>1412.11</v>
      </c>
      <c r="K7" s="51">
        <f t="shared" si="1"/>
        <v>0.24196130167106411</v>
      </c>
      <c r="L7" s="55">
        <f>AVERAGE(G7,I7,K7)</f>
        <v>0.28802990325417765</v>
      </c>
      <c r="O7" s="56">
        <f t="shared" si="2"/>
        <v>3.6003737906772207E-2</v>
      </c>
    </row>
    <row r="8" spans="1:20" x14ac:dyDescent="0.25">
      <c r="A8" s="5" t="s">
        <v>15</v>
      </c>
      <c r="B8" s="6">
        <v>1241</v>
      </c>
      <c r="C8" s="7">
        <v>0.4</v>
      </c>
      <c r="D8" s="8">
        <v>124.65</v>
      </c>
      <c r="E8" s="9"/>
      <c r="F8" s="10" t="s">
        <v>16</v>
      </c>
      <c r="G8" s="11"/>
      <c r="H8" s="12">
        <v>133.97</v>
      </c>
      <c r="I8" s="49">
        <f t="shared" si="0"/>
        <v>7.4769354191736803E-2</v>
      </c>
      <c r="J8" s="8">
        <v>145.6</v>
      </c>
      <c r="K8" s="51">
        <f t="shared" si="1"/>
        <v>0.16807059767348567</v>
      </c>
      <c r="L8" s="55">
        <f>AVERAGE(K8,I8)</f>
        <v>0.12141997593261124</v>
      </c>
      <c r="O8" s="56">
        <f t="shared" si="2"/>
        <v>1.5177496991576405E-2</v>
      </c>
    </row>
    <row r="9" spans="1:20" ht="18" x14ac:dyDescent="0.25">
      <c r="A9" s="5" t="s">
        <v>17</v>
      </c>
      <c r="B9" s="6">
        <v>1242</v>
      </c>
      <c r="C9" s="50">
        <v>0.4</v>
      </c>
      <c r="D9" s="8">
        <v>86.45</v>
      </c>
      <c r="E9" s="9"/>
      <c r="F9" s="10" t="s">
        <v>16</v>
      </c>
      <c r="G9" s="11" t="s">
        <v>16</v>
      </c>
      <c r="H9" s="12" t="s">
        <v>16</v>
      </c>
      <c r="I9" s="9" t="s">
        <v>16</v>
      </c>
      <c r="J9" s="8" t="s">
        <v>16</v>
      </c>
      <c r="K9" s="8" t="s">
        <v>16</v>
      </c>
      <c r="L9" s="55">
        <f>C9</f>
        <v>0.4</v>
      </c>
      <c r="M9" s="13" t="s">
        <v>18</v>
      </c>
      <c r="O9" s="56">
        <f t="shared" si="2"/>
        <v>0.05</v>
      </c>
      <c r="P9" t="s">
        <v>28</v>
      </c>
    </row>
    <row r="10" spans="1:20" x14ac:dyDescent="0.25">
      <c r="A10" s="5" t="s">
        <v>19</v>
      </c>
      <c r="B10" s="6">
        <v>1243</v>
      </c>
      <c r="C10" s="7">
        <v>0.4</v>
      </c>
      <c r="D10" s="8">
        <v>864.5</v>
      </c>
      <c r="E10" s="9"/>
      <c r="F10" s="10">
        <v>1186.74</v>
      </c>
      <c r="G10" s="49">
        <f>(F10-D10)/D10</f>
        <v>0.37274725274725273</v>
      </c>
      <c r="H10" s="12">
        <v>1138.19</v>
      </c>
      <c r="I10" s="49">
        <f>(H10-D10)/D10</f>
        <v>0.31658762290341241</v>
      </c>
      <c r="J10" s="8">
        <v>1199.45</v>
      </c>
      <c r="K10" s="51">
        <f>(J10-D10)/D10</f>
        <v>0.38744939271255063</v>
      </c>
      <c r="L10" s="55">
        <f>AVERAGE(K10,I10,G10)</f>
        <v>0.35892808945440519</v>
      </c>
      <c r="O10" s="56">
        <f t="shared" si="2"/>
        <v>4.4866011181800648E-2</v>
      </c>
    </row>
    <row r="11" spans="1:20" x14ac:dyDescent="0.25">
      <c r="A11" s="14" t="s">
        <v>9</v>
      </c>
      <c r="B11" s="15"/>
      <c r="C11" s="52">
        <f>C9</f>
        <v>0.4</v>
      </c>
      <c r="D11" s="16"/>
      <c r="E11" s="17"/>
      <c r="F11" s="15"/>
      <c r="G11" s="17">
        <f>AVERAGE(G3:G7,G10)</f>
        <v>0.39446374977230492</v>
      </c>
      <c r="H11" s="15"/>
      <c r="I11" s="17">
        <f>AVERAGE(I3:I8,I10)</f>
        <v>0.33595045209026736</v>
      </c>
      <c r="J11" s="18"/>
      <c r="K11" s="18">
        <f>AVERAGE(K3:K8,K10)</f>
        <v>0.33559555826811038</v>
      </c>
      <c r="L11" s="53">
        <f>AVERAGE(L3:L10)</f>
        <v>0.34954268946146183</v>
      </c>
      <c r="O11" s="59">
        <f>SUM(O3:O10)</f>
        <v>0.34954268946146183</v>
      </c>
    </row>
    <row r="12" spans="1:20" x14ac:dyDescent="0.25">
      <c r="A12" s="19" t="s">
        <v>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54">
        <f>AVERAGE(C11,G11,I11,K11)</f>
        <v>0.36650244003267063</v>
      </c>
    </row>
    <row r="13" spans="1:20" x14ac:dyDescent="0.25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20"/>
      <c r="L13" s="54">
        <f>AVERAGE(C9,G3:G7,G10,I3:I8,I10,K3:K8,K10)</f>
        <v>0.35560021767345118</v>
      </c>
      <c r="P13" s="57">
        <f>C9*0.25</f>
        <v>0.1</v>
      </c>
      <c r="Q13" s="57">
        <f>G11*0.25</f>
        <v>9.8615937443076229E-2</v>
      </c>
      <c r="R13" s="57">
        <f>I11*0.25</f>
        <v>8.398761302256684E-2</v>
      </c>
      <c r="S13" s="57">
        <f>K11*0.25</f>
        <v>8.3898889567027596E-2</v>
      </c>
      <c r="T13" s="59">
        <f>SUM(P13:S13)</f>
        <v>0.36650244003267063</v>
      </c>
    </row>
    <row r="14" spans="1:20" x14ac:dyDescent="0.25">
      <c r="A14" s="25" t="s">
        <v>21</v>
      </c>
      <c r="B14" s="26"/>
      <c r="C14" s="26"/>
      <c r="D14" s="27"/>
      <c r="E14" s="27"/>
      <c r="F14" s="27"/>
      <c r="G14" s="27"/>
      <c r="H14" s="28"/>
      <c r="I14" s="29"/>
      <c r="J14" s="30"/>
      <c r="K14" s="24"/>
      <c r="L14" s="31"/>
      <c r="P14" t="s">
        <v>27</v>
      </c>
    </row>
    <row r="15" spans="1:20" ht="15.75" x14ac:dyDescent="0.25">
      <c r="A15" s="32" t="s">
        <v>22</v>
      </c>
      <c r="B15" s="33"/>
      <c r="C15" s="33"/>
      <c r="D15" s="34"/>
      <c r="E15" s="34"/>
      <c r="F15" s="34"/>
      <c r="G15" s="34"/>
      <c r="H15" s="35"/>
      <c r="I15" s="36"/>
      <c r="J15" s="37" t="s">
        <v>23</v>
      </c>
      <c r="K15" s="38"/>
      <c r="L15" s="39"/>
    </row>
    <row r="16" spans="1:20" ht="25.5" customHeight="1" x14ac:dyDescent="0.25">
      <c r="A16" s="19" t="s">
        <v>24</v>
      </c>
      <c r="B16" s="33"/>
      <c r="C16" s="33"/>
      <c r="D16" s="34"/>
      <c r="E16" s="34"/>
      <c r="F16" s="34"/>
      <c r="G16" s="34"/>
      <c r="H16" s="40" t="s">
        <v>18</v>
      </c>
      <c r="I16" s="90" t="s">
        <v>25</v>
      </c>
      <c r="J16" s="90"/>
      <c r="K16" s="90"/>
      <c r="L16" s="39"/>
    </row>
    <row r="17" spans="1:20" ht="16.5" thickBot="1" x14ac:dyDescent="0.3">
      <c r="A17" s="41" t="s">
        <v>26</v>
      </c>
      <c r="B17" s="42"/>
      <c r="C17" s="42"/>
      <c r="D17" s="43"/>
      <c r="E17" s="43"/>
      <c r="F17" s="43"/>
      <c r="G17" s="43"/>
      <c r="H17" s="44"/>
      <c r="I17" s="45"/>
      <c r="J17" s="46"/>
      <c r="K17" s="47"/>
      <c r="L17" s="48"/>
      <c r="O17" s="58">
        <f>C9*$O$27</f>
        <v>0</v>
      </c>
      <c r="P17" s="58">
        <f>G3*$O$27</f>
        <v>0</v>
      </c>
      <c r="Q17" s="58">
        <f>I3*$O$27</f>
        <v>0</v>
      </c>
      <c r="R17" s="58">
        <f>K3*$O$27</f>
        <v>0</v>
      </c>
      <c r="S17" s="58"/>
      <c r="T17" s="58"/>
    </row>
    <row r="18" spans="1:20" x14ac:dyDescent="0.25">
      <c r="O18" s="58"/>
      <c r="P18" s="58">
        <f t="shared" ref="P18:P24" si="3">G4*$O$27</f>
        <v>0</v>
      </c>
      <c r="Q18" s="58">
        <f t="shared" ref="Q18:Q24" si="4">I4*$O$27</f>
        <v>0</v>
      </c>
      <c r="R18" s="58">
        <f t="shared" ref="R18:R24" si="5">K4*$O$27</f>
        <v>0</v>
      </c>
      <c r="S18" s="58"/>
      <c r="T18" s="58"/>
    </row>
    <row r="19" spans="1:20" x14ac:dyDescent="0.25">
      <c r="P19">
        <f t="shared" si="3"/>
        <v>0</v>
      </c>
      <c r="Q19">
        <f t="shared" si="4"/>
        <v>0</v>
      </c>
      <c r="R19">
        <f t="shared" si="5"/>
        <v>0</v>
      </c>
    </row>
    <row r="20" spans="1:20" x14ac:dyDescent="0.25">
      <c r="P20">
        <f t="shared" si="3"/>
        <v>0</v>
      </c>
      <c r="Q20">
        <f t="shared" si="4"/>
        <v>0</v>
      </c>
      <c r="R20">
        <f t="shared" si="5"/>
        <v>0</v>
      </c>
    </row>
    <row r="21" spans="1:20" x14ac:dyDescent="0.25">
      <c r="P21">
        <f t="shared" si="3"/>
        <v>0</v>
      </c>
      <c r="Q21">
        <f t="shared" si="4"/>
        <v>0</v>
      </c>
      <c r="R21">
        <f t="shared" si="5"/>
        <v>0</v>
      </c>
    </row>
    <row r="22" spans="1:20" x14ac:dyDescent="0.25">
      <c r="Q22">
        <f t="shared" si="4"/>
        <v>0</v>
      </c>
      <c r="R22">
        <f t="shared" si="5"/>
        <v>0</v>
      </c>
    </row>
    <row r="24" spans="1:20" x14ac:dyDescent="0.25">
      <c r="P24">
        <f t="shared" si="3"/>
        <v>0</v>
      </c>
      <c r="Q24">
        <f t="shared" si="4"/>
        <v>0</v>
      </c>
      <c r="R24">
        <f t="shared" si="5"/>
        <v>0</v>
      </c>
      <c r="S24">
        <f>SUM(O17:R24)</f>
        <v>0</v>
      </c>
    </row>
  </sheetData>
  <mergeCells count="2">
    <mergeCell ref="A1:L1"/>
    <mergeCell ref="I16:K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zoomScaleNormal="100" workbookViewId="0">
      <selection activeCell="G3" sqref="G3"/>
    </sheetView>
  </sheetViews>
  <sheetFormatPr defaultRowHeight="15" x14ac:dyDescent="0.25"/>
  <cols>
    <col min="1" max="1" width="27.28515625" customWidth="1"/>
    <col min="2" max="2" width="34.140625" customWidth="1"/>
    <col min="3" max="3" width="11.7109375" customWidth="1"/>
    <col min="4" max="4" width="11.85546875" customWidth="1"/>
    <col min="5" max="5" width="9.140625" style="61" customWidth="1"/>
  </cols>
  <sheetData>
    <row r="1" spans="1:7" ht="19.5" customHeight="1" x14ac:dyDescent="0.25">
      <c r="A1" s="103" t="s">
        <v>55</v>
      </c>
      <c r="B1" s="104"/>
      <c r="C1" s="104"/>
      <c r="D1" s="104"/>
      <c r="E1" s="104"/>
    </row>
    <row r="2" spans="1:7" ht="55.5" customHeight="1" x14ac:dyDescent="0.25">
      <c r="A2" s="62" t="s">
        <v>31</v>
      </c>
      <c r="B2" s="63" t="s">
        <v>2</v>
      </c>
      <c r="C2" s="63" t="s">
        <v>29</v>
      </c>
      <c r="D2" s="63" t="s">
        <v>4</v>
      </c>
      <c r="E2" s="64" t="s">
        <v>3</v>
      </c>
    </row>
    <row r="3" spans="1:7" ht="43.5" x14ac:dyDescent="0.25">
      <c r="A3" s="85" t="s">
        <v>50</v>
      </c>
      <c r="B3" s="84" t="s">
        <v>48</v>
      </c>
      <c r="C3" s="78">
        <v>694</v>
      </c>
      <c r="D3" s="79">
        <v>631.54</v>
      </c>
      <c r="E3" s="65">
        <f t="shared" ref="E3:E12" si="0">SUM(C3-D3)/C3</f>
        <v>9.0000000000000052E-2</v>
      </c>
      <c r="G3" s="56"/>
    </row>
    <row r="4" spans="1:7" ht="30" customHeight="1" x14ac:dyDescent="0.25">
      <c r="A4" s="77" t="s">
        <v>51</v>
      </c>
      <c r="B4" s="83" t="s">
        <v>49</v>
      </c>
      <c r="C4" s="78">
        <v>427</v>
      </c>
      <c r="D4" s="79">
        <v>388.57</v>
      </c>
      <c r="E4" s="65">
        <f t="shared" si="0"/>
        <v>9.0000000000000011E-2</v>
      </c>
      <c r="G4" s="56"/>
    </row>
    <row r="5" spans="1:7" ht="60" x14ac:dyDescent="0.25">
      <c r="A5" s="77" t="s">
        <v>37</v>
      </c>
      <c r="B5" s="80" t="s">
        <v>36</v>
      </c>
      <c r="C5" s="78">
        <v>100</v>
      </c>
      <c r="D5" s="79">
        <v>91</v>
      </c>
      <c r="E5" s="65">
        <f t="shared" ref="E5:E6" si="1">SUM(C5-D5)/C5</f>
        <v>0.09</v>
      </c>
      <c r="G5" s="56"/>
    </row>
    <row r="6" spans="1:7" ht="27.75" customHeight="1" x14ac:dyDescent="0.25">
      <c r="A6" s="77" t="s">
        <v>38</v>
      </c>
      <c r="B6" s="81" t="s">
        <v>45</v>
      </c>
      <c r="C6" s="78">
        <v>43</v>
      </c>
      <c r="D6" s="79">
        <v>39.130000000000003</v>
      </c>
      <c r="E6" s="65">
        <f t="shared" si="1"/>
        <v>8.9999999999999941E-2</v>
      </c>
      <c r="G6" s="56"/>
    </row>
    <row r="7" spans="1:7" ht="45" x14ac:dyDescent="0.25">
      <c r="A7" s="77" t="s">
        <v>39</v>
      </c>
      <c r="B7" s="76" t="s">
        <v>44</v>
      </c>
      <c r="C7" s="78">
        <v>35</v>
      </c>
      <c r="D7" s="79">
        <v>31.85</v>
      </c>
      <c r="E7" s="65">
        <f t="shared" si="0"/>
        <v>8.9999999999999955E-2</v>
      </c>
      <c r="G7" s="60"/>
    </row>
    <row r="8" spans="1:7" ht="30" x14ac:dyDescent="0.25">
      <c r="A8" s="77" t="s">
        <v>40</v>
      </c>
      <c r="B8" s="83" t="s">
        <v>34</v>
      </c>
      <c r="C8" s="78">
        <v>450</v>
      </c>
      <c r="D8" s="79">
        <v>427.5</v>
      </c>
      <c r="E8" s="65">
        <f t="shared" si="0"/>
        <v>0.05</v>
      </c>
      <c r="G8" s="56"/>
    </row>
    <row r="9" spans="1:7" ht="45" x14ac:dyDescent="0.25">
      <c r="A9" s="77" t="s">
        <v>41</v>
      </c>
      <c r="B9" s="84" t="s">
        <v>47</v>
      </c>
      <c r="C9" s="78">
        <v>450</v>
      </c>
      <c r="D9" s="79">
        <v>369</v>
      </c>
      <c r="E9" s="65">
        <f t="shared" si="0"/>
        <v>0.18</v>
      </c>
      <c r="G9" s="56"/>
    </row>
    <row r="10" spans="1:7" ht="30" x14ac:dyDescent="0.25">
      <c r="A10" s="77" t="s">
        <v>42</v>
      </c>
      <c r="B10" s="82" t="s">
        <v>46</v>
      </c>
      <c r="C10" s="78">
        <v>159</v>
      </c>
      <c r="D10" s="79">
        <v>144.69</v>
      </c>
      <c r="E10" s="65">
        <f t="shared" si="0"/>
        <v>9.0000000000000011E-2</v>
      </c>
      <c r="G10" s="56"/>
    </row>
    <row r="11" spans="1:7" ht="45" x14ac:dyDescent="0.25">
      <c r="A11" s="77" t="s">
        <v>43</v>
      </c>
      <c r="B11" s="75" t="s">
        <v>52</v>
      </c>
      <c r="C11" s="78">
        <v>199</v>
      </c>
      <c r="D11" s="79">
        <v>181.09</v>
      </c>
      <c r="E11" s="66">
        <f t="shared" si="0"/>
        <v>8.9999999999999983E-2</v>
      </c>
      <c r="G11" s="56"/>
    </row>
    <row r="12" spans="1:7" ht="30" x14ac:dyDescent="0.25">
      <c r="A12" s="86" t="s">
        <v>54</v>
      </c>
      <c r="B12" s="84" t="s">
        <v>53</v>
      </c>
      <c r="C12" s="78">
        <v>149</v>
      </c>
      <c r="D12" s="79">
        <v>135.59</v>
      </c>
      <c r="E12" s="66">
        <f t="shared" si="0"/>
        <v>8.9999999999999983E-2</v>
      </c>
      <c r="G12" s="56"/>
    </row>
    <row r="13" spans="1:7" x14ac:dyDescent="0.25">
      <c r="A13" s="71"/>
      <c r="B13" s="72"/>
      <c r="C13" s="74"/>
      <c r="D13" s="73"/>
      <c r="E13" s="65"/>
      <c r="G13" s="56"/>
    </row>
    <row r="14" spans="1:7" x14ac:dyDescent="0.25">
      <c r="A14" s="67" t="s">
        <v>9</v>
      </c>
      <c r="B14" s="68"/>
      <c r="C14" s="68"/>
      <c r="D14" s="69"/>
      <c r="E14" s="70"/>
      <c r="G14" s="56"/>
    </row>
    <row r="15" spans="1:7" x14ac:dyDescent="0.25">
      <c r="A15" s="95" t="s">
        <v>35</v>
      </c>
      <c r="B15" s="96"/>
      <c r="C15" s="96"/>
      <c r="D15" s="96"/>
      <c r="E15" s="96"/>
      <c r="G15" s="56"/>
    </row>
    <row r="16" spans="1:7" x14ac:dyDescent="0.25">
      <c r="A16" s="97"/>
      <c r="B16" s="98"/>
      <c r="C16" s="98"/>
      <c r="D16" s="98"/>
      <c r="E16" s="98"/>
      <c r="G16" s="56"/>
    </row>
    <row r="17" spans="1:12" x14ac:dyDescent="0.25">
      <c r="A17" s="99" t="s">
        <v>33</v>
      </c>
      <c r="B17" s="100"/>
      <c r="C17" s="100"/>
      <c r="D17" s="100"/>
      <c r="E17" s="100"/>
      <c r="G17" s="56"/>
    </row>
    <row r="18" spans="1:12" x14ac:dyDescent="0.25">
      <c r="A18" s="91" t="s">
        <v>22</v>
      </c>
      <c r="B18" s="92"/>
      <c r="C18" s="92"/>
      <c r="D18" s="92"/>
      <c r="E18" s="92"/>
      <c r="G18" s="61"/>
    </row>
    <row r="19" spans="1:12" ht="24.75" customHeight="1" x14ac:dyDescent="0.25">
      <c r="A19" s="101" t="s">
        <v>32</v>
      </c>
      <c r="B19" s="102"/>
      <c r="C19" s="102"/>
      <c r="D19" s="102"/>
      <c r="E19" s="102"/>
    </row>
    <row r="20" spans="1:12" ht="24.75" customHeight="1" x14ac:dyDescent="0.25">
      <c r="A20" s="91" t="s">
        <v>30</v>
      </c>
      <c r="B20" s="92"/>
      <c r="C20" s="92"/>
      <c r="D20" s="92"/>
      <c r="E20" s="92"/>
    </row>
    <row r="21" spans="1:12" ht="15.75" thickBot="1" x14ac:dyDescent="0.3">
      <c r="A21" s="93" t="s">
        <v>26</v>
      </c>
      <c r="B21" s="94"/>
      <c r="C21" s="94"/>
      <c r="D21" s="94"/>
      <c r="E21" s="94"/>
      <c r="G21" s="58"/>
      <c r="H21" s="58"/>
      <c r="I21" s="58"/>
      <c r="J21" s="58"/>
      <c r="K21" s="58"/>
      <c r="L21" s="58"/>
    </row>
    <row r="26" spans="1:12" x14ac:dyDescent="0.25">
      <c r="C26" s="61"/>
    </row>
  </sheetData>
  <mergeCells count="8">
    <mergeCell ref="A20:E20"/>
    <mergeCell ref="A21:E21"/>
    <mergeCell ref="A1:E1"/>
    <mergeCell ref="A15:E15"/>
    <mergeCell ref="A16:E16"/>
    <mergeCell ref="A17:E17"/>
    <mergeCell ref="A18:E18"/>
    <mergeCell ref="A19:E19"/>
  </mergeCells>
  <pageMargins left="0.7" right="0.7" top="0.75" bottom="0.75" header="0.3" footer="0.3"/>
  <pageSetup fitToHeight="0" orientation="landscape" horizontalDpi="4294967293" verticalDpi="4294967293" r:id="rId1"/>
  <headerFooter>
    <oddHeader xml:space="preserve">&amp;CJourneyEd.com DIR Pricing
</oddHeader>
    <oddFooter>&amp;LAppendix 57 Cost Avoidance Spreadsheet Template 05.01.14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Pricing</vt:lpstr>
    </vt:vector>
  </TitlesOfParts>
  <Company>Texas Department of Information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Watkins</dc:creator>
  <cp:lastModifiedBy>Kevin Brown</cp:lastModifiedBy>
  <cp:lastPrinted>2016-09-08T17:05:14Z</cp:lastPrinted>
  <dcterms:created xsi:type="dcterms:W3CDTF">2013-03-05T16:21:08Z</dcterms:created>
  <dcterms:modified xsi:type="dcterms:W3CDTF">2016-10-14T15:02:04Z</dcterms:modified>
</cp:coreProperties>
</file>